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120" yWindow="120" windowWidth="15480" windowHeight="11640"/>
  </bookViews>
  <sheets>
    <sheet name="Лист2" sheetId="2" r:id="rId1"/>
    <sheet name="Лист3" sheetId="3" r:id="rId2"/>
  </sheets>
  <definedNames>
    <definedName name="bbi1iepey541b3erm5gspvzrtk">#REF!</definedName>
    <definedName name="eaho2ejrtdbq5dbiou1fruoidk">#REF!</definedName>
    <definedName name="frupzostrx2engzlq5coj1izgc">#REF!</definedName>
    <definedName name="hxw0shfsad1bl0w3rcqndiwdqc">#REF!</definedName>
    <definedName name="idhebtridp4g55tiidmllpbcck">#REF!</definedName>
    <definedName name="ilgrxtqehl5ojfb14epb1v0vpk">#REF!</definedName>
    <definedName name="iukfigxpatbnff5s3qskal4gtw">#REF!</definedName>
    <definedName name="jmacmxvbgdblzh0tvh4m0gadvc">#REF!</definedName>
    <definedName name="lens0r1dzt0ivfvdjvc15ibd1c">#REF!</definedName>
    <definedName name="lzvlrjqro14zjenw2ueuj40zww">#REF!</definedName>
    <definedName name="miceqmminp2t5fkvq3dcp5azms">#REF!</definedName>
    <definedName name="muebv3fbrh0nbhfkcvkdiuichg">#REF!</definedName>
    <definedName name="oishsvraxpbc3jz3kk3m5zcwm0">#REF!</definedName>
    <definedName name="pf4ktio2ct2wb5lic4d0ij22zg">#REF!</definedName>
    <definedName name="qhgcjeqs4xbh5af0b0knrgslds">#REF!</definedName>
    <definedName name="qm1r2zbyvxaabczgs5nd53xmq4">#REF!</definedName>
    <definedName name="qunp1nijp1aaxbgswizf0lz200">#REF!</definedName>
    <definedName name="rcn525ywmx4pde1kn3aevp0dfk">#REF!</definedName>
    <definedName name="swpjxblu3dbu33cqzchc5hkk0w">#REF!</definedName>
    <definedName name="syjdhdk35p4nh3cjfxnviauzls">#REF!</definedName>
    <definedName name="t1iocfpqd13el1y2ekxnfpwstw">#REF!</definedName>
    <definedName name="tqwxsrwtrd3p34nrtmvfunozag">#REF!</definedName>
    <definedName name="u1m5vran2x1y11qx5xfu2j4tz4">#REF!</definedName>
    <definedName name="ua41amkhph5c1h53xxk2wbxxpk">#REF!</definedName>
    <definedName name="vm2ikyzfyl3c3f2vbofwexhk2c">#REF!</definedName>
    <definedName name="w1nehiloq13fdfxu13klcaopgw">#REF!</definedName>
    <definedName name="whvhn4kg25bcn2skpkb3bqydz4">#REF!</definedName>
    <definedName name="wqazcjs4o12a5adpyzuqhb5cko">#REF!</definedName>
    <definedName name="x50bwhcspt2rtgjg0vg0hfk2ns">#REF!</definedName>
    <definedName name="xfiudkw3z5aq3govpiyzsxyki0">#REF!</definedName>
  </definedNames>
  <calcPr calcId="125725"/>
</workbook>
</file>

<file path=xl/calcChain.xml><?xml version="1.0" encoding="utf-8"?>
<calcChain xmlns="http://schemas.openxmlformats.org/spreadsheetml/2006/main">
  <c r="O11" i="2"/>
  <c r="AC15"/>
  <c r="M15"/>
  <c r="M27"/>
  <c r="AC27" s="1"/>
  <c r="P29" i="3"/>
  <c r="Q29"/>
  <c r="C29"/>
  <c r="D29"/>
  <c r="E29"/>
  <c r="F29"/>
  <c r="G29"/>
  <c r="H29"/>
  <c r="I29"/>
  <c r="J29"/>
  <c r="K29"/>
  <c r="L29"/>
  <c r="M29"/>
  <c r="N29"/>
  <c r="O29"/>
  <c r="R29"/>
  <c r="S29"/>
  <c r="T29"/>
  <c r="U29"/>
  <c r="V29"/>
  <c r="B29"/>
  <c r="A29"/>
  <c r="M29" i="2"/>
  <c r="AC29" s="1"/>
  <c r="P31"/>
  <c r="M31" s="1"/>
  <c r="AC31" s="1"/>
  <c r="P32"/>
  <c r="M32" s="1"/>
  <c r="AC32" s="1"/>
  <c r="P33"/>
  <c r="M33" s="1"/>
  <c r="AC33" s="1"/>
  <c r="P29"/>
  <c r="P30"/>
  <c r="M30" s="1"/>
  <c r="AC30" s="1"/>
  <c r="P28"/>
  <c r="M28" s="1"/>
  <c r="AC28" s="1"/>
  <c r="P26"/>
  <c r="M26" s="1"/>
  <c r="AC26" s="1"/>
  <c r="P22"/>
  <c r="M22" s="1"/>
  <c r="AC22" s="1"/>
  <c r="P23"/>
  <c r="M23" s="1"/>
  <c r="AC23" s="1"/>
  <c r="P24"/>
  <c r="M24" s="1"/>
  <c r="AC24" s="1"/>
  <c r="P25"/>
  <c r="M25" s="1"/>
  <c r="AC25" s="1"/>
  <c r="P21"/>
  <c r="M21" s="1"/>
  <c r="AC21" s="1"/>
  <c r="P17"/>
  <c r="M17" s="1"/>
  <c r="AC17" s="1"/>
  <c r="P18"/>
  <c r="M18" s="1"/>
  <c r="AC18" s="1"/>
  <c r="P19"/>
  <c r="M19" s="1"/>
  <c r="AC19" s="1"/>
  <c r="P20"/>
  <c r="M20" s="1"/>
  <c r="AC20" s="1"/>
  <c r="P16"/>
  <c r="M16" s="1"/>
  <c r="AC16" s="1"/>
  <c r="P13"/>
  <c r="M13" s="1"/>
  <c r="AC13" s="1"/>
  <c r="P14"/>
  <c r="M14" s="1"/>
  <c r="AC14" s="1"/>
  <c r="P12"/>
  <c r="M12" s="1"/>
  <c r="L27"/>
  <c r="L15"/>
  <c r="L11" s="1"/>
  <c r="K11"/>
  <c r="H11"/>
  <c r="AC12" l="1"/>
  <c r="M11"/>
  <c r="AC11" s="1"/>
  <c r="P11"/>
</calcChain>
</file>

<file path=xl/sharedStrings.xml><?xml version="1.0" encoding="utf-8"?>
<sst xmlns="http://schemas.openxmlformats.org/spreadsheetml/2006/main" count="78" uniqueCount="68">
  <si>
    <t>Формула
Код главного распорядителя</t>
  </si>
  <si>
    <t>Код главного распорядителя</t>
  </si>
  <si>
    <t>Формула
Наименование расхода</t>
  </si>
  <si>
    <t>Наименование расхода</t>
  </si>
  <si>
    <t>Формула
Раздел</t>
  </si>
  <si>
    <t>Раздел</t>
  </si>
  <si>
    <t>Формула
Подраздел</t>
  </si>
  <si>
    <t>Подраздел</t>
  </si>
  <si>
    <t>Формула
Целевая статья</t>
  </si>
  <si>
    <t>Целевая статья</t>
  </si>
  <si>
    <t>Формула
Вид расхода</t>
  </si>
  <si>
    <t>Вид расхода</t>
  </si>
  <si>
    <t>Формула
Наименование главного распорядителя</t>
  </si>
  <si>
    <t>Наименование главного распорядителя</t>
  </si>
  <si>
    <t>Формула
Сумма (тыс. рублей)</t>
  </si>
  <si>
    <t>Перечень</t>
  </si>
  <si>
    <t>ИТОГО</t>
  </si>
  <si>
    <t>Ведомственная целевая программа "Организация музейного обслуживания населения города Кирово-Чепецка на 2011-2013 годы"</t>
  </si>
  <si>
    <t>в программе</t>
  </si>
  <si>
    <t>Ведомственная целевая программа "Организация освещения улиц города Кирово-Чепецка на 2011-2013 годы"</t>
  </si>
  <si>
    <t>Ведомственная целевая программа "Обеспечение полномочий органов местного самоуправления в области строительства, реконструкции, ремонта и эксплуатации объектов муниципальной собственности города Кирово-Чепецка на 2011-2013 годы"</t>
  </si>
  <si>
    <t xml:space="preserve">Ведомственная целевая программа "Управление и распоряжение земельными участками, находящимися в муниципальной собственности и распоряжение земельными участками, государственная собственность на которые не разграничена, на 2011-2013 годы" </t>
  </si>
  <si>
    <t>Глава муниципального образования</t>
  </si>
  <si>
    <t>"Город Кирово-Чепецк" Кировской области</t>
  </si>
  <si>
    <t xml:space="preserve">Ведомственная целевая программа "Организация досуга жителей города Кирово-Чепецка на 2011-2013 годы" </t>
  </si>
  <si>
    <t xml:space="preserve">Ведомственная целевая программа "Организация библиотечного обслуживания населения города Кирово-Чепецка на 2011-2013 годы" </t>
  </si>
  <si>
    <t>Ведомственная целевая программа "Озеленение и благоустройство территории города Кирово-Чепецка на 2011-2013 годы"</t>
  </si>
  <si>
    <t>Ведомственная целевая программа "Содержание улично-дорожной сети города Кирово-Чепецка на 2011-2013 годы"</t>
  </si>
  <si>
    <t>Ведомственная целевая программа "Строительство и содержание мест захоронения города Кирово-Чепецка на 2011-2013 годы "</t>
  </si>
  <si>
    <t>Ведомственная целевая программа "Организация предоставления образования в муниципальных образовательных учреждениях на 2011-2013 годы"</t>
  </si>
  <si>
    <t xml:space="preserve">Ведомственная целевая программа "Организация деятельности исполнительно-распорядительного органа местного самоуправления муниципального образования на 2011-2013 годы" </t>
  </si>
  <si>
    <t xml:space="preserve">Ведомственная целевая программа "Защита населения и территории города Кирово-Чепецка от чрезвычайных ситуаций на 2011-2013 годы" </t>
  </si>
  <si>
    <t>Ведомственная целевая программа "Организация предоставления дополнительного образования детям в области физкультуры, спорта и подготовка спортивного резерва в городе Кирово-Чепецке на 2011-2013 годы"</t>
  </si>
  <si>
    <t xml:space="preserve">                                                                                                           к решению Кирово-Чепецкой </t>
  </si>
  <si>
    <t xml:space="preserve">                                                    В.В.Крешетов</t>
  </si>
  <si>
    <t>Изменения июнь</t>
  </si>
  <si>
    <t>267,2</t>
  </si>
  <si>
    <t>331</t>
  </si>
  <si>
    <t>31,1</t>
  </si>
  <si>
    <t>469,7</t>
  </si>
  <si>
    <t>661,9</t>
  </si>
  <si>
    <t>-360</t>
  </si>
  <si>
    <t>-3940</t>
  </si>
  <si>
    <t>59,6</t>
  </si>
  <si>
    <t>593,9</t>
  </si>
  <si>
    <t>6469,3</t>
  </si>
  <si>
    <t>2842,6</t>
  </si>
  <si>
    <t>0</t>
  </si>
  <si>
    <t>Сумма                   (тыс. рублей)</t>
  </si>
  <si>
    <t>Сумма             (тыс. рублей)</t>
  </si>
  <si>
    <t>5695,5</t>
  </si>
  <si>
    <t>Ведомственная целевая программа «Реализация полномочий органов местного самоуправления  в целях владения и пользования имуществом, находящимся в муниципальной собственности муниципального образования "Город Кирово-Чепецк" Кировской области на 2011-2013 годы»</t>
  </si>
  <si>
    <t xml:space="preserve">Ведомственная целевая программа "Социальные выплаты опекунам, попечителям, приёмным родителям и обеспечение жильём детей-сирот на 2012-2014 годы" </t>
  </si>
  <si>
    <t>Ведомственная целевая программа "Организация массовых мероприятий на территории города Кирово-Чепецка на 2012-2014 годы"</t>
  </si>
  <si>
    <t>Ведомственная целевая программа "Организация предоставления услуг в сфере образования муниципальными автономными и (или) бюджетными образовательными учреждениями детям города Кирово-Чепецка на 2012-2014 годы"</t>
  </si>
  <si>
    <t xml:space="preserve">Ведомственная целевая программа "Обеспечение содержания и ремонта жилых помещений муниципального жилищного фонда до их заселения в установленном порядке на 2012-2014 годы" </t>
  </si>
  <si>
    <t>изменения февраль</t>
  </si>
  <si>
    <t xml:space="preserve">                                                                                    городской Думы</t>
  </si>
  <si>
    <t>Ведомственная целевая программа "Временное трудоустройство несовершеннолетних граждан города Кирово-Чепецка в период летних каникул 2012 года"</t>
  </si>
  <si>
    <t>ВР</t>
  </si>
  <si>
    <t>Ведомственная целевая программа "Организация предоставления гражданам социальных выплат в виде субсидий на оплату жилых помещений и коммунальных услуг, создание единого информационного пространства в муниципальном образовании "Город Кирово-Чепецк" Кировской области"</t>
  </si>
  <si>
    <t>Ведомственная целевая программа "Обеспечение малоимущих семей, имеющих детей в возрасте до 2-х лет, и жителей города Кирово-Чепецка специальными молочными продуктами питания на 2012-2014 годы"</t>
  </si>
  <si>
    <t xml:space="preserve">Ведомственная целевая программа "Формирование и содержание архива муниципального образования "Город Кирово-Чепецк" Кировской области" </t>
  </si>
  <si>
    <t>Исполнено с начало года        ( тыс.рублей)</t>
  </si>
  <si>
    <t>% исполнения к утвержденному плану на год</t>
  </si>
  <si>
    <t>ведомственных целевых программ, реализуемых за счет средств бюджета муниципального образования, и распределение бюджетных ассигнований по ним в 2012 году</t>
  </si>
  <si>
    <t xml:space="preserve">                                                                                        Приложение № 7</t>
  </si>
  <si>
    <t xml:space="preserve">                                                                        от 29.05.2013    № 6/22</t>
  </si>
</sst>
</file>

<file path=xl/styles.xml><?xml version="1.0" encoding="utf-8"?>
<styleSheet xmlns="http://schemas.openxmlformats.org/spreadsheetml/2006/main">
  <numFmts count="1">
    <numFmt numFmtId="172" formatCode="0.0"/>
  </numFmts>
  <fonts count="17">
    <font>
      <sz val="11"/>
      <color theme="1"/>
      <name val="Calibri"/>
      <family val="2"/>
      <charset val="204"/>
      <scheme val="minor"/>
    </font>
    <font>
      <i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i/>
      <sz val="11"/>
      <color indexed="8"/>
      <name val="Times New Roman"/>
      <family val="1"/>
      <charset val="204"/>
    </font>
    <font>
      <sz val="8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4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16" fillId="0" borderId="0"/>
    <xf numFmtId="0" fontId="3" fillId="0" borderId="0"/>
    <xf numFmtId="0" fontId="3" fillId="0" borderId="0"/>
    <xf numFmtId="0" fontId="16" fillId="0" borderId="0"/>
    <xf numFmtId="0" fontId="3" fillId="0" borderId="0"/>
  </cellStyleXfs>
  <cellXfs count="55">
    <xf numFmtId="0" fontId="0" fillId="0" borderId="0" xfId="0"/>
    <xf numFmtId="11" fontId="11" fillId="0" borderId="1" xfId="0" applyNumberFormat="1" applyFont="1" applyFill="1" applyBorder="1" applyAlignment="1">
      <alignment vertical="top" wrapText="1"/>
    </xf>
    <xf numFmtId="11" fontId="11" fillId="0" borderId="1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vertical="top" wrapText="1" readingOrder="1"/>
    </xf>
    <xf numFmtId="49" fontId="4" fillId="0" borderId="1" xfId="0" applyNumberFormat="1" applyFont="1" applyFill="1" applyBorder="1" applyAlignment="1">
      <alignment horizontal="left" vertical="top" wrapText="1"/>
    </xf>
    <xf numFmtId="0" fontId="0" fillId="0" borderId="0" xfId="0" applyFill="1"/>
    <xf numFmtId="0" fontId="4" fillId="0" borderId="0" xfId="1" applyFont="1" applyFill="1" applyAlignment="1">
      <alignment horizontal="left" vertical="top"/>
    </xf>
    <xf numFmtId="0" fontId="4" fillId="0" borderId="0" xfId="1" applyFont="1" applyFill="1" applyAlignment="1">
      <alignment vertical="top"/>
    </xf>
    <xf numFmtId="0" fontId="7" fillId="0" borderId="0" xfId="0" applyFont="1" applyFill="1" applyAlignment="1">
      <alignment horizontal="center" vertical="top" wrapText="1"/>
    </xf>
    <xf numFmtId="49" fontId="2" fillId="0" borderId="0" xfId="0" applyNumberFormat="1" applyFont="1" applyFill="1" applyAlignment="1">
      <alignment vertical="top"/>
    </xf>
    <xf numFmtId="49" fontId="6" fillId="0" borderId="0" xfId="6" applyNumberFormat="1" applyFont="1" applyFill="1" applyAlignment="1">
      <alignment horizontal="center" vertical="top" wrapText="1"/>
    </xf>
    <xf numFmtId="49" fontId="1" fillId="0" borderId="0" xfId="0" quotePrefix="1" applyNumberFormat="1" applyFont="1" applyFill="1" applyAlignment="1">
      <alignment vertical="top" wrapText="1"/>
    </xf>
    <xf numFmtId="0" fontId="1" fillId="0" borderId="0" xfId="0" quotePrefix="1" applyFont="1" applyFill="1" applyAlignment="1">
      <alignment horizontal="center" vertical="top" wrapText="1"/>
    </xf>
    <xf numFmtId="49" fontId="2" fillId="0" borderId="0" xfId="0" quotePrefix="1" applyNumberFormat="1" applyFont="1" applyFill="1" applyAlignment="1">
      <alignment vertical="top" wrapText="1"/>
    </xf>
    <xf numFmtId="49" fontId="9" fillId="0" borderId="1" xfId="0" quotePrefix="1" applyNumberFormat="1" applyFont="1" applyFill="1" applyBorder="1" applyAlignment="1">
      <alignment horizontal="center" vertical="top" wrapText="1"/>
    </xf>
    <xf numFmtId="0" fontId="9" fillId="0" borderId="1" xfId="0" quotePrefix="1" applyFont="1" applyFill="1" applyBorder="1" applyAlignment="1">
      <alignment horizontal="center" vertical="top" wrapText="1"/>
    </xf>
    <xf numFmtId="49" fontId="11" fillId="0" borderId="1" xfId="0" applyNumberFormat="1" applyFont="1" applyFill="1" applyBorder="1" applyAlignment="1">
      <alignment vertical="top"/>
    </xf>
    <xf numFmtId="49" fontId="2" fillId="0" borderId="0" xfId="0" applyNumberFormat="1" applyFont="1" applyFill="1"/>
    <xf numFmtId="49" fontId="11" fillId="0" borderId="1" xfId="0" applyNumberFormat="1" applyFont="1" applyFill="1" applyBorder="1"/>
    <xf numFmtId="0" fontId="12" fillId="0" borderId="1" xfId="0" applyFont="1" applyFill="1" applyBorder="1"/>
    <xf numFmtId="49" fontId="10" fillId="0" borderId="1" xfId="0" applyNumberFormat="1" applyFont="1" applyFill="1" applyBorder="1" applyAlignment="1">
      <alignment vertical="top"/>
    </xf>
    <xf numFmtId="49" fontId="2" fillId="0" borderId="0" xfId="0" applyNumberFormat="1" applyFont="1" applyFill="1" applyBorder="1" applyAlignment="1">
      <alignment horizontal="center" vertical="top" wrapText="1"/>
    </xf>
    <xf numFmtId="0" fontId="0" fillId="0" borderId="0" xfId="0" applyFill="1" applyBorder="1"/>
    <xf numFmtId="172" fontId="10" fillId="0" borderId="1" xfId="0" applyNumberFormat="1" applyFont="1" applyFill="1" applyBorder="1" applyAlignment="1">
      <alignment horizontal="center" vertical="top"/>
    </xf>
    <xf numFmtId="49" fontId="9" fillId="0" borderId="1" xfId="0" applyNumberFormat="1" applyFont="1" applyFill="1" applyBorder="1" applyAlignment="1">
      <alignment horizontal="center" vertical="top" wrapText="1"/>
    </xf>
    <xf numFmtId="0" fontId="14" fillId="0" borderId="0" xfId="0" applyFont="1" applyFill="1"/>
    <xf numFmtId="172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72" fontId="15" fillId="0" borderId="1" xfId="0" applyNumberFormat="1" applyFont="1" applyFill="1" applyBorder="1" applyAlignment="1">
      <alignment horizontal="center" vertical="top"/>
    </xf>
    <xf numFmtId="2" fontId="4" fillId="0" borderId="1" xfId="0" applyNumberFormat="1" applyFont="1" applyFill="1" applyBorder="1" applyAlignment="1">
      <alignment vertical="top" wrapText="1"/>
    </xf>
    <xf numFmtId="11" fontId="11" fillId="0" borderId="2" xfId="0" applyNumberFormat="1" applyFont="1" applyFill="1" applyBorder="1" applyAlignment="1">
      <alignment vertical="top" wrapText="1"/>
    </xf>
    <xf numFmtId="0" fontId="12" fillId="0" borderId="2" xfId="0" applyFont="1" applyFill="1" applyBorder="1"/>
    <xf numFmtId="172" fontId="1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172" fontId="11" fillId="0" borderId="2" xfId="0" applyNumberFormat="1" applyFont="1" applyFill="1" applyBorder="1" applyAlignment="1">
      <alignment horizontal="center" vertical="center"/>
    </xf>
    <xf numFmtId="0" fontId="0" fillId="0" borderId="1" xfId="0" applyFill="1" applyBorder="1"/>
    <xf numFmtId="2" fontId="0" fillId="0" borderId="1" xfId="0" applyNumberFormat="1" applyFill="1" applyBorder="1" applyAlignment="1">
      <alignment wrapText="1"/>
    </xf>
    <xf numFmtId="172" fontId="10" fillId="0" borderId="1" xfId="0" applyNumberFormat="1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0" fontId="13" fillId="0" borderId="0" xfId="0" applyFont="1"/>
    <xf numFmtId="172" fontId="11" fillId="0" borderId="1" xfId="0" applyNumberFormat="1" applyFont="1" applyFill="1" applyBorder="1" applyAlignment="1">
      <alignment horizontal="center"/>
    </xf>
    <xf numFmtId="172" fontId="10" fillId="0" borderId="1" xfId="0" applyNumberFormat="1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 vertical="top" wrapText="1"/>
    </xf>
    <xf numFmtId="2" fontId="11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/>
    </xf>
    <xf numFmtId="2" fontId="5" fillId="0" borderId="1" xfId="0" applyNumberFormat="1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/>
    </xf>
    <xf numFmtId="2" fontId="4" fillId="0" borderId="1" xfId="0" applyNumberFormat="1" applyFont="1" applyFill="1" applyBorder="1" applyAlignment="1">
      <alignment horizontal="center" shrinkToFit="1"/>
    </xf>
    <xf numFmtId="0" fontId="6" fillId="0" borderId="0" xfId="1" applyFont="1" applyFill="1" applyAlignment="1">
      <alignment horizontal="right" vertical="top"/>
    </xf>
    <xf numFmtId="0" fontId="4" fillId="0" borderId="0" xfId="1" applyFont="1" applyFill="1" applyAlignment="1">
      <alignment horizontal="right" vertical="top"/>
    </xf>
    <xf numFmtId="0" fontId="4" fillId="0" borderId="0" xfId="0" applyFont="1" applyFill="1" applyAlignment="1">
      <alignment horizontal="left"/>
    </xf>
    <xf numFmtId="0" fontId="6" fillId="0" borderId="0" xfId="1" applyFont="1" applyFill="1" applyAlignment="1">
      <alignment horizontal="right" vertical="top"/>
    </xf>
    <xf numFmtId="49" fontId="4" fillId="0" borderId="0" xfId="6" applyNumberFormat="1" applyFont="1" applyFill="1" applyAlignment="1">
      <alignment horizontal="center" vertical="top" wrapText="1"/>
    </xf>
    <xf numFmtId="0" fontId="9" fillId="0" borderId="0" xfId="0" applyFont="1" applyFill="1" applyAlignment="1">
      <alignment horizontal="right" vertical="top" wrapText="1"/>
    </xf>
    <xf numFmtId="0" fontId="5" fillId="0" borderId="0" xfId="6" applyFont="1" applyFill="1" applyAlignment="1">
      <alignment horizontal="center" vertical="top"/>
    </xf>
  </cellXfs>
  <cellStyles count="7">
    <cellStyle name="Обычный" xfId="0" builtinId="0"/>
    <cellStyle name="Обычный 2" xfId="1"/>
    <cellStyle name="Обычный 2 2" xfId="2"/>
    <cellStyle name="Обычный 2 2 2" xfId="3"/>
    <cellStyle name="Обычный 2 2 3" xfId="4"/>
    <cellStyle name="Обычный 2 3" xfId="5"/>
    <cellStyle name="Обычный 3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C37"/>
  <sheetViews>
    <sheetView tabSelected="1" topLeftCell="B1" workbookViewId="0">
      <selection activeCell="AF13" sqref="AF13"/>
    </sheetView>
  </sheetViews>
  <sheetFormatPr defaultRowHeight="15"/>
  <cols>
    <col min="1" max="1" width="0" style="5" hidden="1" customWidth="1"/>
    <col min="2" max="2" width="78.5703125" style="5" customWidth="1"/>
    <col min="3" max="6" width="0" style="5" hidden="1" customWidth="1"/>
    <col min="7" max="7" width="0.5703125" style="5" hidden="1" customWidth="1"/>
    <col min="8" max="8" width="12.7109375" style="5" hidden="1" customWidth="1"/>
    <col min="9" max="9" width="10.42578125" style="5" hidden="1" customWidth="1"/>
    <col min="10" max="10" width="9.5703125" style="5" hidden="1" customWidth="1"/>
    <col min="11" max="11" width="14" style="5" hidden="1" customWidth="1"/>
    <col min="12" max="12" width="12.28515625" style="5" hidden="1" customWidth="1"/>
    <col min="13" max="13" width="18.140625" style="5" customWidth="1"/>
    <col min="14" max="14" width="10.85546875" style="5" hidden="1" customWidth="1"/>
    <col min="15" max="15" width="15.28515625" style="5" customWidth="1"/>
    <col min="16" max="16" width="12.5703125" style="5" hidden="1" customWidth="1"/>
    <col min="17" max="28" width="9.140625" style="5" hidden="1" customWidth="1"/>
    <col min="29" max="29" width="14.85546875" style="5" customWidth="1"/>
    <col min="30" max="16384" width="9.140625" style="5"/>
  </cols>
  <sheetData>
    <row r="1" spans="1:29" ht="15.75">
      <c r="A1" s="51" t="s">
        <v>66</v>
      </c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1"/>
      <c r="O1" s="51"/>
      <c r="P1" s="51"/>
      <c r="Q1" s="51"/>
      <c r="R1" s="51"/>
      <c r="S1" s="51"/>
      <c r="T1" s="51"/>
      <c r="U1" s="51"/>
      <c r="V1" s="51"/>
      <c r="W1" s="51"/>
      <c r="X1" s="51"/>
      <c r="Y1" s="51"/>
      <c r="Z1" s="51"/>
      <c r="AA1" s="51"/>
      <c r="AB1" s="51"/>
      <c r="AC1" s="51"/>
    </row>
    <row r="2" spans="1:29" ht="15.75">
      <c r="A2" s="51" t="s">
        <v>33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51"/>
      <c r="O2" s="51"/>
      <c r="P2" s="51"/>
      <c r="Q2" s="51"/>
      <c r="R2" s="51"/>
      <c r="S2" s="51"/>
      <c r="T2" s="51"/>
      <c r="U2" s="51"/>
      <c r="V2" s="51"/>
      <c r="W2" s="51"/>
      <c r="X2" s="51"/>
      <c r="Y2" s="51"/>
      <c r="Z2" s="51"/>
      <c r="AA2" s="51"/>
      <c r="AB2" s="51"/>
      <c r="AC2" s="51"/>
    </row>
    <row r="3" spans="1:29" ht="15.75" customHeight="1">
      <c r="A3" s="48"/>
      <c r="B3" s="53" t="s">
        <v>57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</row>
    <row r="4" spans="1:29" ht="18.75" customHeight="1">
      <c r="A4" s="49"/>
      <c r="B4" s="53" t="s">
        <v>67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</row>
    <row r="5" spans="1:29" ht="18.75">
      <c r="A5" s="6"/>
      <c r="B5" s="7"/>
      <c r="C5" s="7"/>
      <c r="D5" s="7"/>
      <c r="E5" s="7"/>
      <c r="F5" s="7"/>
      <c r="G5" s="7"/>
      <c r="H5" s="8"/>
    </row>
    <row r="6" spans="1:29" ht="18.75">
      <c r="A6" s="9"/>
      <c r="B6" s="54" t="s">
        <v>15</v>
      </c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</row>
    <row r="7" spans="1:29" ht="39" customHeight="1">
      <c r="A7" s="9"/>
      <c r="B7" s="52" t="s">
        <v>65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</row>
    <row r="8" spans="1:29" ht="15.75">
      <c r="A8" s="9"/>
      <c r="B8" s="10"/>
      <c r="C8" s="10"/>
      <c r="D8" s="10"/>
      <c r="E8" s="10"/>
      <c r="F8" s="10"/>
      <c r="G8" s="10"/>
      <c r="H8" s="10"/>
    </row>
    <row r="9" spans="1:29" ht="25.5" hidden="1" customHeight="1">
      <c r="A9" s="11" t="s">
        <v>0</v>
      </c>
      <c r="B9" s="11" t="s">
        <v>2</v>
      </c>
      <c r="C9" s="11" t="s">
        <v>4</v>
      </c>
      <c r="D9" s="11" t="s">
        <v>6</v>
      </c>
      <c r="E9" s="11" t="s">
        <v>8</v>
      </c>
      <c r="F9" s="11" t="s">
        <v>10</v>
      </c>
      <c r="G9" s="11" t="s">
        <v>12</v>
      </c>
      <c r="H9" s="12" t="s">
        <v>14</v>
      </c>
    </row>
    <row r="10" spans="1:29" ht="66" customHeight="1">
      <c r="A10" s="13" t="s">
        <v>1</v>
      </c>
      <c r="B10" s="14" t="s">
        <v>3</v>
      </c>
      <c r="C10" s="14" t="s">
        <v>5</v>
      </c>
      <c r="D10" s="14" t="s">
        <v>7</v>
      </c>
      <c r="E10" s="14" t="s">
        <v>9</v>
      </c>
      <c r="F10" s="14" t="s">
        <v>11</v>
      </c>
      <c r="G10" s="14" t="s">
        <v>13</v>
      </c>
      <c r="H10" s="15" t="s">
        <v>48</v>
      </c>
      <c r="I10" s="21" t="s">
        <v>18</v>
      </c>
      <c r="J10" s="24" t="s">
        <v>35</v>
      </c>
      <c r="K10" s="15" t="s">
        <v>49</v>
      </c>
      <c r="L10" s="36" t="s">
        <v>56</v>
      </c>
      <c r="M10" s="15" t="s">
        <v>49</v>
      </c>
      <c r="N10" s="38" t="s">
        <v>59</v>
      </c>
      <c r="O10" s="42" t="s">
        <v>63</v>
      </c>
      <c r="P10" s="42" t="s">
        <v>64</v>
      </c>
      <c r="Q10" s="35"/>
      <c r="R10" s="35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42" t="s">
        <v>64</v>
      </c>
    </row>
    <row r="11" spans="1:29" ht="23.25" customHeight="1">
      <c r="A11" s="13"/>
      <c r="B11" s="20" t="s">
        <v>16</v>
      </c>
      <c r="C11" s="20"/>
      <c r="D11" s="20"/>
      <c r="E11" s="20"/>
      <c r="F11" s="20"/>
      <c r="G11" s="20"/>
      <c r="H11" s="23">
        <f>SUM(H12:H32)</f>
        <v>511318.29999999993</v>
      </c>
      <c r="I11" s="21"/>
      <c r="J11" s="28">
        <v>10030.799999999999</v>
      </c>
      <c r="K11" s="23">
        <f>SUM(K12:K32)</f>
        <v>832047.39999999991</v>
      </c>
      <c r="L11" s="35">
        <f>SUM(L12+L13+L14+L15+L16+L17+L18+L19+L20+L21+L22+L23+L24+L25+L26+L27+L28+L29+L30+L31+L32+L33)</f>
        <v>7570.2</v>
      </c>
      <c r="M11" s="41">
        <f>SUM(M12:M33)</f>
        <v>842061.7</v>
      </c>
      <c r="N11" s="38"/>
      <c r="O11" s="46">
        <f>SUM(O12:O33)</f>
        <v>826227.35000000009</v>
      </c>
      <c r="P11" s="37">
        <f>SUM(P12:P33)</f>
        <v>839617.59999999986</v>
      </c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41">
        <f>O11/M11*100</f>
        <v>98.119573660694954</v>
      </c>
    </row>
    <row r="12" spans="1:29" ht="45" customHeight="1">
      <c r="A12" s="9"/>
      <c r="B12" s="1" t="s">
        <v>24</v>
      </c>
      <c r="C12" s="16"/>
      <c r="D12" s="16"/>
      <c r="E12" s="16"/>
      <c r="F12" s="16"/>
      <c r="G12" s="16"/>
      <c r="H12" s="26">
        <v>4235.2</v>
      </c>
      <c r="J12" s="27" t="s">
        <v>47</v>
      </c>
      <c r="K12" s="26">
        <v>5067.7</v>
      </c>
      <c r="L12" s="35">
        <v>364.6</v>
      </c>
      <c r="M12" s="40">
        <f>P12-115.2</f>
        <v>5317.1</v>
      </c>
      <c r="N12" s="38">
        <v>902</v>
      </c>
      <c r="O12" s="43">
        <v>5317.09</v>
      </c>
      <c r="P12" s="43">
        <f>SUM(K12:L12)</f>
        <v>5432.3</v>
      </c>
      <c r="Q12" s="43"/>
      <c r="R12" s="43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0">
        <f>O12/M12*100</f>
        <v>99.999811927554489</v>
      </c>
    </row>
    <row r="13" spans="1:29" ht="56.25">
      <c r="A13" s="9"/>
      <c r="B13" s="1" t="s">
        <v>17</v>
      </c>
      <c r="C13" s="16"/>
      <c r="D13" s="16"/>
      <c r="E13" s="16"/>
      <c r="F13" s="16"/>
      <c r="G13" s="16"/>
      <c r="H13" s="26">
        <v>1215.3</v>
      </c>
      <c r="J13" s="27" t="s">
        <v>43</v>
      </c>
      <c r="K13" s="26">
        <v>1412.2</v>
      </c>
      <c r="L13" s="35">
        <v>0</v>
      </c>
      <c r="M13" s="40">
        <f>P13+137.9</f>
        <v>1550.1000000000001</v>
      </c>
      <c r="N13" s="38">
        <v>901</v>
      </c>
      <c r="O13" s="43">
        <v>1550.1</v>
      </c>
      <c r="P13" s="43">
        <f>SUM(K13:L13)</f>
        <v>1412.2</v>
      </c>
      <c r="Q13" s="43"/>
      <c r="R13" s="43"/>
      <c r="S13" s="43"/>
      <c r="T13" s="43"/>
      <c r="U13" s="43"/>
      <c r="V13" s="43"/>
      <c r="W13" s="43"/>
      <c r="X13" s="43"/>
      <c r="Y13" s="43"/>
      <c r="Z13" s="43"/>
      <c r="AA13" s="43"/>
      <c r="AB13" s="43"/>
      <c r="AC13" s="40">
        <f t="shared" ref="AC13:AC33" si="0">O13/M13*100</f>
        <v>99.999999999999986</v>
      </c>
    </row>
    <row r="14" spans="1:29" ht="56.25">
      <c r="A14" s="9"/>
      <c r="B14" s="2" t="s">
        <v>25</v>
      </c>
      <c r="C14" s="16"/>
      <c r="D14" s="16"/>
      <c r="E14" s="16"/>
      <c r="F14" s="16"/>
      <c r="G14" s="16"/>
      <c r="H14" s="26">
        <v>8917</v>
      </c>
      <c r="J14" s="27" t="s">
        <v>44</v>
      </c>
      <c r="K14" s="26">
        <v>9470.5</v>
      </c>
      <c r="L14" s="35">
        <v>132.5</v>
      </c>
      <c r="M14" s="40">
        <f>P14+Q14+8.7</f>
        <v>9611.9000000000015</v>
      </c>
      <c r="N14" s="38">
        <v>900</v>
      </c>
      <c r="O14" s="43">
        <v>9611.89</v>
      </c>
      <c r="P14" s="43">
        <f>SUM(K14:L14)</f>
        <v>9603</v>
      </c>
      <c r="Q14" s="44">
        <v>0.2</v>
      </c>
      <c r="R14" s="44"/>
      <c r="S14" s="44"/>
      <c r="T14" s="44"/>
      <c r="U14" s="43"/>
      <c r="V14" s="43"/>
      <c r="W14" s="43"/>
      <c r="X14" s="43"/>
      <c r="Y14" s="43"/>
      <c r="Z14" s="43"/>
      <c r="AA14" s="43"/>
      <c r="AB14" s="43"/>
      <c r="AC14" s="40">
        <f t="shared" si="0"/>
        <v>99.999895962296719</v>
      </c>
    </row>
    <row r="15" spans="1:29" ht="87" customHeight="1">
      <c r="A15" s="9"/>
      <c r="B15" s="3" t="s">
        <v>54</v>
      </c>
      <c r="C15" s="16"/>
      <c r="D15" s="16"/>
      <c r="E15" s="16"/>
      <c r="F15" s="16"/>
      <c r="G15" s="16"/>
      <c r="H15" s="26">
        <v>23334.5</v>
      </c>
      <c r="J15" s="27" t="s">
        <v>47</v>
      </c>
      <c r="K15" s="26">
        <v>130274.9</v>
      </c>
      <c r="L15" s="35">
        <f>140.4+2791</f>
        <v>2931.4</v>
      </c>
      <c r="M15" s="40">
        <f>SUM(P15:T15)-741.5-1003.1+18.2+130.4+12.4-288</f>
        <v>132203.99999999997</v>
      </c>
      <c r="N15" s="38">
        <v>926</v>
      </c>
      <c r="O15" s="43">
        <v>131951.99</v>
      </c>
      <c r="P15" s="43">
        <v>133206.29999999999</v>
      </c>
      <c r="Q15" s="44">
        <v>142.5</v>
      </c>
      <c r="R15" s="44">
        <v>187.2</v>
      </c>
      <c r="S15" s="44">
        <v>108.3</v>
      </c>
      <c r="T15" s="44">
        <v>431.3</v>
      </c>
      <c r="U15" s="43"/>
      <c r="V15" s="43"/>
      <c r="W15" s="43"/>
      <c r="X15" s="43"/>
      <c r="Y15" s="43"/>
      <c r="Z15" s="43"/>
      <c r="AA15" s="43"/>
      <c r="AB15" s="43"/>
      <c r="AC15" s="40">
        <f t="shared" si="0"/>
        <v>99.809377931076227</v>
      </c>
    </row>
    <row r="16" spans="1:29" ht="56.25">
      <c r="A16" s="9"/>
      <c r="B16" s="4" t="s">
        <v>55</v>
      </c>
      <c r="C16" s="16"/>
      <c r="D16" s="16"/>
      <c r="E16" s="16"/>
      <c r="F16" s="16"/>
      <c r="G16" s="16"/>
      <c r="H16" s="26">
        <v>872</v>
      </c>
      <c r="J16" s="27" t="s">
        <v>40</v>
      </c>
      <c r="K16" s="26">
        <v>634.1</v>
      </c>
      <c r="L16" s="35">
        <v>180</v>
      </c>
      <c r="M16" s="40">
        <f>P16</f>
        <v>814.1</v>
      </c>
      <c r="N16" s="38">
        <v>927</v>
      </c>
      <c r="O16" s="47">
        <v>474.32</v>
      </c>
      <c r="P16" s="43">
        <f t="shared" ref="P16:P26" si="1">SUM(K16:L16)</f>
        <v>814.1</v>
      </c>
      <c r="Q16" s="44"/>
      <c r="R16" s="44"/>
      <c r="S16" s="44"/>
      <c r="T16" s="44"/>
      <c r="U16" s="43"/>
      <c r="V16" s="43"/>
      <c r="W16" s="43"/>
      <c r="X16" s="43"/>
      <c r="Y16" s="43"/>
      <c r="Z16" s="43"/>
      <c r="AA16" s="43"/>
      <c r="AB16" s="43"/>
      <c r="AC16" s="40">
        <f t="shared" si="0"/>
        <v>58.263112639724845</v>
      </c>
    </row>
    <row r="17" spans="1:29" ht="56.25">
      <c r="A17" s="9"/>
      <c r="B17" s="2" t="s">
        <v>26</v>
      </c>
      <c r="C17" s="16"/>
      <c r="D17" s="16"/>
      <c r="E17" s="16"/>
      <c r="F17" s="16"/>
      <c r="G17" s="16"/>
      <c r="H17" s="26">
        <v>3199.1</v>
      </c>
      <c r="J17" s="27" t="s">
        <v>47</v>
      </c>
      <c r="K17" s="26">
        <v>11811.9</v>
      </c>
      <c r="L17" s="35">
        <v>-1537.4</v>
      </c>
      <c r="M17" s="40">
        <f>SUM(P17:Q17)-693.2-638.5-32-839</f>
        <v>8986.7999999999993</v>
      </c>
      <c r="N17" s="38">
        <v>906</v>
      </c>
      <c r="O17" s="43">
        <v>7522.1</v>
      </c>
      <c r="P17" s="43">
        <f t="shared" si="1"/>
        <v>10274.5</v>
      </c>
      <c r="Q17" s="44">
        <v>915</v>
      </c>
      <c r="R17" s="44"/>
      <c r="S17" s="44"/>
      <c r="T17" s="44"/>
      <c r="U17" s="43"/>
      <c r="V17" s="43"/>
      <c r="W17" s="43"/>
      <c r="X17" s="43"/>
      <c r="Y17" s="43"/>
      <c r="Z17" s="43"/>
      <c r="AA17" s="43"/>
      <c r="AB17" s="43"/>
      <c r="AC17" s="40">
        <f t="shared" si="0"/>
        <v>83.701651310811414</v>
      </c>
    </row>
    <row r="18" spans="1:29" ht="37.5">
      <c r="A18" s="9"/>
      <c r="B18" s="1" t="s">
        <v>27</v>
      </c>
      <c r="C18" s="16"/>
      <c r="D18" s="16"/>
      <c r="E18" s="16"/>
      <c r="F18" s="16"/>
      <c r="G18" s="16"/>
      <c r="H18" s="26">
        <v>27420.799999999999</v>
      </c>
      <c r="J18" s="27" t="s">
        <v>46</v>
      </c>
      <c r="K18" s="26">
        <v>42124</v>
      </c>
      <c r="L18" s="35">
        <v>216.2</v>
      </c>
      <c r="M18" s="40">
        <f>P18+Q18+R18+326.4</f>
        <v>44575.1</v>
      </c>
      <c r="N18" s="38">
        <v>914</v>
      </c>
      <c r="O18" s="43">
        <v>44523.1</v>
      </c>
      <c r="P18" s="43">
        <f t="shared" si="1"/>
        <v>42340.2</v>
      </c>
      <c r="Q18" s="44">
        <v>-42340.2</v>
      </c>
      <c r="R18" s="44">
        <v>44248.7</v>
      </c>
      <c r="S18" s="44"/>
      <c r="T18" s="44"/>
      <c r="U18" s="43"/>
      <c r="V18" s="43"/>
      <c r="W18" s="43"/>
      <c r="X18" s="43"/>
      <c r="Y18" s="43"/>
      <c r="Z18" s="43"/>
      <c r="AA18" s="43"/>
      <c r="AB18" s="43"/>
      <c r="AC18" s="40">
        <f t="shared" si="0"/>
        <v>99.883342942584534</v>
      </c>
    </row>
    <row r="19" spans="1:29" ht="38.25" customHeight="1">
      <c r="A19" s="9"/>
      <c r="B19" s="1" t="s">
        <v>28</v>
      </c>
      <c r="C19" s="16"/>
      <c r="D19" s="16"/>
      <c r="E19" s="16"/>
      <c r="F19" s="16"/>
      <c r="G19" s="16"/>
      <c r="H19" s="26">
        <v>5390.5</v>
      </c>
      <c r="J19" s="27" t="s">
        <v>42</v>
      </c>
      <c r="K19" s="26">
        <v>913.9</v>
      </c>
      <c r="L19" s="35">
        <v>0</v>
      </c>
      <c r="M19" s="40">
        <f>P19+Q19-391</f>
        <v>1188.0999999999999</v>
      </c>
      <c r="N19" s="38">
        <v>907</v>
      </c>
      <c r="O19" s="47">
        <v>1038.0999999999999</v>
      </c>
      <c r="P19" s="43">
        <f t="shared" si="1"/>
        <v>913.9</v>
      </c>
      <c r="Q19" s="44">
        <v>665.2</v>
      </c>
      <c r="R19" s="44"/>
      <c r="S19" s="44"/>
      <c r="T19" s="44"/>
      <c r="U19" s="43"/>
      <c r="V19" s="43"/>
      <c r="W19" s="43"/>
      <c r="X19" s="43"/>
      <c r="Y19" s="43"/>
      <c r="Z19" s="43"/>
      <c r="AA19" s="43"/>
      <c r="AB19" s="43"/>
      <c r="AC19" s="40">
        <f t="shared" si="0"/>
        <v>87.374800101001597</v>
      </c>
    </row>
    <row r="20" spans="1:29" ht="56.25">
      <c r="A20" s="9"/>
      <c r="B20" s="2" t="s">
        <v>31</v>
      </c>
      <c r="C20" s="16"/>
      <c r="D20" s="16"/>
      <c r="E20" s="16"/>
      <c r="F20" s="16"/>
      <c r="G20" s="16"/>
      <c r="H20" s="26">
        <v>9621.2999999999993</v>
      </c>
      <c r="J20" s="27" t="s">
        <v>47</v>
      </c>
      <c r="K20" s="26">
        <v>13038.4</v>
      </c>
      <c r="L20" s="35">
        <v>1423.1</v>
      </c>
      <c r="M20" s="40">
        <f>P20+Q20</f>
        <v>14208.8</v>
      </c>
      <c r="N20" s="38">
        <v>910</v>
      </c>
      <c r="O20" s="47">
        <v>13925.82</v>
      </c>
      <c r="P20" s="43">
        <f t="shared" si="1"/>
        <v>14461.5</v>
      </c>
      <c r="Q20" s="44">
        <v>-252.7</v>
      </c>
      <c r="R20" s="44"/>
      <c r="S20" s="44"/>
      <c r="T20" s="44"/>
      <c r="U20" s="43"/>
      <c r="V20" s="43"/>
      <c r="W20" s="43"/>
      <c r="X20" s="43"/>
      <c r="Y20" s="43"/>
      <c r="Z20" s="43"/>
      <c r="AA20" s="43"/>
      <c r="AB20" s="43"/>
      <c r="AC20" s="40">
        <f t="shared" si="0"/>
        <v>98.008417318844664</v>
      </c>
    </row>
    <row r="21" spans="1:29" ht="75">
      <c r="A21" s="9"/>
      <c r="B21" s="4" t="s">
        <v>61</v>
      </c>
      <c r="C21" s="16"/>
      <c r="D21" s="16"/>
      <c r="E21" s="16"/>
      <c r="F21" s="16"/>
      <c r="G21" s="16"/>
      <c r="H21" s="26">
        <v>3484.8</v>
      </c>
      <c r="J21" s="27" t="s">
        <v>47</v>
      </c>
      <c r="K21" s="26">
        <v>3093.9</v>
      </c>
      <c r="L21" s="35">
        <v>0</v>
      </c>
      <c r="M21" s="40">
        <f>P21+Q21+59.3</f>
        <v>3234.4</v>
      </c>
      <c r="N21" s="38">
        <v>903</v>
      </c>
      <c r="O21" s="47">
        <v>3178.23</v>
      </c>
      <c r="P21" s="43">
        <f t="shared" si="1"/>
        <v>3093.9</v>
      </c>
      <c r="Q21" s="44">
        <v>81.2</v>
      </c>
      <c r="R21" s="44"/>
      <c r="S21" s="44"/>
      <c r="T21" s="44"/>
      <c r="U21" s="43"/>
      <c r="V21" s="43"/>
      <c r="W21" s="43"/>
      <c r="X21" s="43"/>
      <c r="Y21" s="43"/>
      <c r="Z21" s="43"/>
      <c r="AA21" s="43"/>
      <c r="AB21" s="43"/>
      <c r="AC21" s="40">
        <f t="shared" si="0"/>
        <v>98.263356418501118</v>
      </c>
    </row>
    <row r="22" spans="1:29" ht="37.5">
      <c r="A22" s="9"/>
      <c r="B22" s="1" t="s">
        <v>19</v>
      </c>
      <c r="C22" s="16"/>
      <c r="D22" s="16"/>
      <c r="E22" s="16"/>
      <c r="F22" s="16"/>
      <c r="G22" s="16"/>
      <c r="H22" s="26">
        <v>19630.5</v>
      </c>
      <c r="J22" s="27" t="s">
        <v>41</v>
      </c>
      <c r="K22" s="26">
        <v>20808.3</v>
      </c>
      <c r="L22" s="35">
        <v>-500</v>
      </c>
      <c r="M22" s="40">
        <f>P22+987.3</f>
        <v>21295.599999999999</v>
      </c>
      <c r="N22" s="38">
        <v>908</v>
      </c>
      <c r="O22" s="47">
        <v>21294.71</v>
      </c>
      <c r="P22" s="43">
        <f t="shared" si="1"/>
        <v>20308.3</v>
      </c>
      <c r="Q22" s="43"/>
      <c r="R22" s="43"/>
      <c r="S22" s="43"/>
      <c r="T22" s="43"/>
      <c r="U22" s="43"/>
      <c r="V22" s="43"/>
      <c r="W22" s="43"/>
      <c r="X22" s="43"/>
      <c r="Y22" s="43"/>
      <c r="Z22" s="43"/>
      <c r="AA22" s="43"/>
      <c r="AB22" s="43"/>
      <c r="AC22" s="40">
        <f t="shared" si="0"/>
        <v>99.995820732921359</v>
      </c>
    </row>
    <row r="23" spans="1:29" ht="93.75">
      <c r="A23" s="9"/>
      <c r="B23" s="1" t="s">
        <v>60</v>
      </c>
      <c r="C23" s="16"/>
      <c r="D23" s="16"/>
      <c r="E23" s="16"/>
      <c r="F23" s="16"/>
      <c r="G23" s="16"/>
      <c r="H23" s="26">
        <v>300</v>
      </c>
      <c r="J23" s="27" t="s">
        <v>47</v>
      </c>
      <c r="K23" s="26">
        <v>47860</v>
      </c>
      <c r="L23" s="35">
        <v>0</v>
      </c>
      <c r="M23" s="40">
        <f>P23+Q23-1752.9-254.1</f>
        <v>46635.6</v>
      </c>
      <c r="N23" s="38">
        <v>923</v>
      </c>
      <c r="O23" s="43">
        <v>46477.98</v>
      </c>
      <c r="P23" s="43">
        <f t="shared" si="1"/>
        <v>47860</v>
      </c>
      <c r="Q23" s="44">
        <v>782.6</v>
      </c>
      <c r="R23" s="44"/>
      <c r="S23" s="44"/>
      <c r="T23" s="44"/>
      <c r="U23" s="44"/>
      <c r="V23" s="44"/>
      <c r="W23" s="44"/>
      <c r="X23" s="44"/>
      <c r="Y23" s="44"/>
      <c r="Z23" s="44"/>
      <c r="AA23" s="44"/>
      <c r="AB23" s="44"/>
      <c r="AC23" s="40">
        <f t="shared" si="0"/>
        <v>99.662017857602365</v>
      </c>
    </row>
    <row r="24" spans="1:29" ht="56.25">
      <c r="A24" s="9"/>
      <c r="B24" s="1" t="s">
        <v>62</v>
      </c>
      <c r="C24" s="16"/>
      <c r="D24" s="16"/>
      <c r="E24" s="16"/>
      <c r="F24" s="16"/>
      <c r="G24" s="16"/>
      <c r="H24" s="26">
        <v>39.9</v>
      </c>
      <c r="J24" s="27" t="s">
        <v>36</v>
      </c>
      <c r="K24" s="26">
        <v>930.9</v>
      </c>
      <c r="L24" s="35">
        <v>0</v>
      </c>
      <c r="M24" s="40">
        <f>P24+Q24+5</f>
        <v>1286.5999999999999</v>
      </c>
      <c r="N24" s="38">
        <v>909</v>
      </c>
      <c r="O24" s="43">
        <v>1278.51</v>
      </c>
      <c r="P24" s="43">
        <f t="shared" si="1"/>
        <v>930.9</v>
      </c>
      <c r="Q24" s="44">
        <v>350.7</v>
      </c>
      <c r="R24" s="44"/>
      <c r="S24" s="44"/>
      <c r="T24" s="44"/>
      <c r="U24" s="44"/>
      <c r="V24" s="44"/>
      <c r="W24" s="44"/>
      <c r="X24" s="44"/>
      <c r="Y24" s="44"/>
      <c r="Z24" s="44"/>
      <c r="AA24" s="44"/>
      <c r="AB24" s="44"/>
      <c r="AC24" s="40">
        <f t="shared" si="0"/>
        <v>99.371210943572208</v>
      </c>
    </row>
    <row r="25" spans="1:29" ht="56.25">
      <c r="A25" s="9"/>
      <c r="B25" s="1" t="s">
        <v>53</v>
      </c>
      <c r="C25" s="16"/>
      <c r="D25" s="16"/>
      <c r="E25" s="16"/>
      <c r="F25" s="16"/>
      <c r="G25" s="16"/>
      <c r="H25" s="26">
        <v>660.5</v>
      </c>
      <c r="J25" s="27" t="s">
        <v>47</v>
      </c>
      <c r="K25" s="26">
        <v>3196.2</v>
      </c>
      <c r="L25" s="35">
        <v>0</v>
      </c>
      <c r="M25" s="40">
        <f>P25+Q25</f>
        <v>3389.2</v>
      </c>
      <c r="N25" s="38">
        <v>925</v>
      </c>
      <c r="O25" s="47">
        <v>3389.2</v>
      </c>
      <c r="P25" s="43">
        <f t="shared" si="1"/>
        <v>3196.2</v>
      </c>
      <c r="Q25" s="44">
        <v>193</v>
      </c>
      <c r="R25" s="44"/>
      <c r="S25" s="44"/>
      <c r="T25" s="44"/>
      <c r="U25" s="44"/>
      <c r="V25" s="44"/>
      <c r="W25" s="44"/>
      <c r="X25" s="44"/>
      <c r="Y25" s="44"/>
      <c r="Z25" s="44"/>
      <c r="AA25" s="44"/>
      <c r="AB25" s="44"/>
      <c r="AC25" s="40">
        <f t="shared" si="0"/>
        <v>100</v>
      </c>
    </row>
    <row r="26" spans="1:29" ht="56.25">
      <c r="A26" s="9"/>
      <c r="B26" s="1" t="s">
        <v>52</v>
      </c>
      <c r="C26" s="16"/>
      <c r="D26" s="16"/>
      <c r="E26" s="16"/>
      <c r="F26" s="16"/>
      <c r="G26" s="16"/>
      <c r="H26" s="26">
        <v>260</v>
      </c>
      <c r="J26" s="27" t="s">
        <v>47</v>
      </c>
      <c r="K26" s="26">
        <v>16372</v>
      </c>
      <c r="L26" s="35">
        <v>65.8</v>
      </c>
      <c r="M26" s="40">
        <f>SUM(P26:S26)-732-128.8+17.5-237.3</f>
        <v>16777.7</v>
      </c>
      <c r="N26" s="38">
        <v>922</v>
      </c>
      <c r="O26" s="43">
        <v>16714.47</v>
      </c>
      <c r="P26" s="43">
        <f t="shared" si="1"/>
        <v>16437.8</v>
      </c>
      <c r="Q26" s="44">
        <v>1067.8</v>
      </c>
      <c r="R26" s="44">
        <v>-1067.8</v>
      </c>
      <c r="S26" s="44">
        <v>1420.5</v>
      </c>
      <c r="T26" s="44"/>
      <c r="U26" s="44"/>
      <c r="V26" s="44"/>
      <c r="W26" s="44"/>
      <c r="X26" s="44"/>
      <c r="Y26" s="44"/>
      <c r="Z26" s="44"/>
      <c r="AA26" s="44"/>
      <c r="AB26" s="44"/>
      <c r="AC26" s="40">
        <f t="shared" si="0"/>
        <v>99.623130703254915</v>
      </c>
    </row>
    <row r="27" spans="1:29" ht="56.25">
      <c r="A27" s="17"/>
      <c r="B27" s="1" t="s">
        <v>29</v>
      </c>
      <c r="C27" s="18"/>
      <c r="D27" s="18"/>
      <c r="E27" s="18"/>
      <c r="F27" s="18"/>
      <c r="G27" s="18"/>
      <c r="H27" s="26">
        <v>323319.3</v>
      </c>
      <c r="I27" s="5">
        <v>91176.7</v>
      </c>
      <c r="J27" s="27" t="s">
        <v>45</v>
      </c>
      <c r="K27" s="26">
        <v>418043.4</v>
      </c>
      <c r="L27" s="35">
        <f xml:space="preserve"> -737.6-322+1147.5+2665.8+157+269.9-248.9</f>
        <v>2931.7000000000003</v>
      </c>
      <c r="M27" s="40">
        <f>SUM(P27:AB27)+1727.3-3614.9+255.4-462.2-143+1386.7-1215.5-352.5+12+19+48-131.6-797.6</f>
        <v>420545.79999999993</v>
      </c>
      <c r="N27" s="38">
        <v>911</v>
      </c>
      <c r="O27" s="43">
        <v>409614.47</v>
      </c>
      <c r="P27" s="43">
        <v>420975.1</v>
      </c>
      <c r="Q27" s="45">
        <v>797.6</v>
      </c>
      <c r="R27" s="45">
        <v>-178.5</v>
      </c>
      <c r="S27" s="45">
        <v>-276.89999999999998</v>
      </c>
      <c r="T27" s="45">
        <v>142.5</v>
      </c>
      <c r="U27" s="45">
        <v>1339.7</v>
      </c>
      <c r="V27" s="45">
        <v>-509.2</v>
      </c>
      <c r="W27" s="45">
        <v>6.7</v>
      </c>
      <c r="X27" s="45">
        <v>-94.4</v>
      </c>
      <c r="Y27" s="45">
        <v>520.1</v>
      </c>
      <c r="Z27" s="45">
        <v>106.7</v>
      </c>
      <c r="AA27" s="45">
        <v>334.7</v>
      </c>
      <c r="AB27" s="45">
        <v>650.6</v>
      </c>
      <c r="AC27" s="40">
        <f t="shared" si="0"/>
        <v>97.400680258844588</v>
      </c>
    </row>
    <row r="28" spans="1:29" ht="93.75">
      <c r="B28" s="1" t="s">
        <v>21</v>
      </c>
      <c r="C28" s="19"/>
      <c r="D28" s="19"/>
      <c r="E28" s="19"/>
      <c r="F28" s="19"/>
      <c r="G28" s="19"/>
      <c r="H28" s="26">
        <v>467</v>
      </c>
      <c r="J28" s="27" t="s">
        <v>38</v>
      </c>
      <c r="K28" s="26">
        <v>6028.2</v>
      </c>
      <c r="L28" s="35">
        <v>-180</v>
      </c>
      <c r="M28" s="40">
        <f>P28+Q28+R28-33.4</f>
        <v>3557.3999999999996</v>
      </c>
      <c r="N28" s="38">
        <v>917</v>
      </c>
      <c r="O28" s="43">
        <v>1906.03</v>
      </c>
      <c r="P28" s="43">
        <f t="shared" ref="P28:P33" si="2">SUM(K28:L28)</f>
        <v>5848.2</v>
      </c>
      <c r="Q28" s="44">
        <v>556.5</v>
      </c>
      <c r="R28" s="44">
        <v>-2813.9</v>
      </c>
      <c r="S28" s="44"/>
      <c r="T28" s="44"/>
      <c r="U28" s="44"/>
      <c r="V28" s="44"/>
      <c r="W28" s="44"/>
      <c r="X28" s="44"/>
      <c r="Y28" s="44"/>
      <c r="Z28" s="44"/>
      <c r="AA28" s="44"/>
      <c r="AB28" s="44"/>
      <c r="AC28" s="40">
        <f t="shared" si="0"/>
        <v>53.579299488390397</v>
      </c>
    </row>
    <row r="29" spans="1:29" ht="93.75">
      <c r="B29" s="29" t="s">
        <v>51</v>
      </c>
      <c r="C29" s="19"/>
      <c r="D29" s="19"/>
      <c r="E29" s="19"/>
      <c r="F29" s="19"/>
      <c r="G29" s="19"/>
      <c r="H29" s="26">
        <v>1227.5</v>
      </c>
      <c r="J29" s="27" t="s">
        <v>50</v>
      </c>
      <c r="K29" s="26">
        <v>13913.6</v>
      </c>
      <c r="L29" s="35">
        <v>0</v>
      </c>
      <c r="M29" s="40">
        <f>P29+Q29</f>
        <v>16939.400000000001</v>
      </c>
      <c r="N29" s="38">
        <v>920</v>
      </c>
      <c r="O29" s="47">
        <v>16939.400000000001</v>
      </c>
      <c r="P29" s="43">
        <f t="shared" si="2"/>
        <v>13913.6</v>
      </c>
      <c r="Q29" s="44">
        <v>3025.8</v>
      </c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4"/>
      <c r="AC29" s="40">
        <f t="shared" si="0"/>
        <v>100</v>
      </c>
    </row>
    <row r="30" spans="1:29" ht="56.25" customHeight="1">
      <c r="B30" s="1" t="s">
        <v>30</v>
      </c>
      <c r="C30" s="19"/>
      <c r="D30" s="19"/>
      <c r="E30" s="19"/>
      <c r="F30" s="19"/>
      <c r="G30" s="19"/>
      <c r="H30" s="26">
        <v>42066.8</v>
      </c>
      <c r="J30" s="27" t="s">
        <v>37</v>
      </c>
      <c r="K30" s="26">
        <v>46509.599999999999</v>
      </c>
      <c r="L30" s="35">
        <v>-524</v>
      </c>
      <c r="M30" s="40">
        <f>P30+1566.1-9.4-54.7-79+2.1+42.3</f>
        <v>47453</v>
      </c>
      <c r="N30" s="38">
        <v>912</v>
      </c>
      <c r="O30" s="43">
        <v>47055.74</v>
      </c>
      <c r="P30" s="43">
        <f t="shared" si="2"/>
        <v>45985.599999999999</v>
      </c>
      <c r="Q30" s="43"/>
      <c r="R30" s="43"/>
      <c r="S30" s="43"/>
      <c r="T30" s="43"/>
      <c r="U30" s="43"/>
      <c r="V30" s="43"/>
      <c r="W30" s="43"/>
      <c r="X30" s="43"/>
      <c r="Y30" s="43"/>
      <c r="Z30" s="43"/>
      <c r="AA30" s="43"/>
      <c r="AB30" s="43"/>
      <c r="AC30" s="40">
        <f t="shared" si="0"/>
        <v>99.162834804964902</v>
      </c>
    </row>
    <row r="31" spans="1:29" ht="80.25" customHeight="1">
      <c r="B31" s="1" t="s">
        <v>32</v>
      </c>
      <c r="C31" s="19"/>
      <c r="D31" s="19"/>
      <c r="E31" s="19"/>
      <c r="F31" s="19"/>
      <c r="G31" s="19"/>
      <c r="H31" s="26">
        <v>31653</v>
      </c>
      <c r="J31" s="27" t="s">
        <v>39</v>
      </c>
      <c r="K31" s="26">
        <v>36549.599999999999</v>
      </c>
      <c r="L31" s="35">
        <v>1166.3</v>
      </c>
      <c r="M31" s="40">
        <f>P31+Q31-413.6-12.4-1254.4</f>
        <v>37390.699999999997</v>
      </c>
      <c r="N31" s="38">
        <v>918</v>
      </c>
      <c r="O31" s="43">
        <v>37372.61</v>
      </c>
      <c r="P31" s="43">
        <f t="shared" si="2"/>
        <v>37715.9</v>
      </c>
      <c r="Q31" s="44">
        <v>1355.2</v>
      </c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0">
        <f t="shared" si="0"/>
        <v>99.951618985469665</v>
      </c>
    </row>
    <row r="32" spans="1:29" ht="76.5" customHeight="1">
      <c r="B32" s="30" t="s">
        <v>20</v>
      </c>
      <c r="C32" s="31"/>
      <c r="D32" s="31"/>
      <c r="E32" s="31"/>
      <c r="F32" s="31"/>
      <c r="G32" s="31"/>
      <c r="H32" s="32">
        <v>4003.3</v>
      </c>
      <c r="J32" s="33" t="s">
        <v>47</v>
      </c>
      <c r="K32" s="34">
        <v>3994.1</v>
      </c>
      <c r="L32" s="35">
        <v>0</v>
      </c>
      <c r="M32" s="40">
        <f>P32+Q32</f>
        <v>4200.3</v>
      </c>
      <c r="N32" s="38">
        <v>919</v>
      </c>
      <c r="O32" s="47">
        <v>4191.49</v>
      </c>
      <c r="P32" s="43">
        <f t="shared" si="2"/>
        <v>3994.1</v>
      </c>
      <c r="Q32" s="44">
        <v>206.2</v>
      </c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0">
        <f t="shared" si="0"/>
        <v>99.790253077161154</v>
      </c>
    </row>
    <row r="33" spans="2:29" ht="56.25">
      <c r="B33" s="1" t="s">
        <v>58</v>
      </c>
      <c r="C33" s="19"/>
      <c r="D33" s="19"/>
      <c r="E33" s="19"/>
      <c r="F33" s="19"/>
      <c r="G33" s="19"/>
      <c r="H33" s="26"/>
      <c r="I33" s="35"/>
      <c r="J33" s="27"/>
      <c r="K33" s="26"/>
      <c r="L33" s="35">
        <v>900</v>
      </c>
      <c r="M33" s="40">
        <f>P33</f>
        <v>900</v>
      </c>
      <c r="N33" s="38">
        <v>915</v>
      </c>
      <c r="O33" s="47">
        <v>900</v>
      </c>
      <c r="P33" s="43">
        <f t="shared" si="2"/>
        <v>900</v>
      </c>
      <c r="Q33" s="43"/>
      <c r="R33" s="43"/>
      <c r="S33" s="43"/>
      <c r="T33" s="43"/>
      <c r="U33" s="43"/>
      <c r="V33" s="43"/>
      <c r="W33" s="43"/>
      <c r="X33" s="43"/>
      <c r="Y33" s="43"/>
      <c r="Z33" s="43"/>
      <c r="AA33" s="43"/>
      <c r="AB33" s="43"/>
      <c r="AC33" s="40">
        <f t="shared" si="0"/>
        <v>100</v>
      </c>
    </row>
    <row r="34" spans="2:29" ht="38.25" customHeight="1">
      <c r="B34" s="22"/>
      <c r="C34" s="22"/>
      <c r="D34" s="22"/>
      <c r="E34" s="22"/>
      <c r="F34" s="22"/>
      <c r="G34" s="22"/>
      <c r="H34" s="22"/>
      <c r="K34" s="25"/>
    </row>
    <row r="35" spans="2:29" ht="18.75">
      <c r="B35" s="50" t="s">
        <v>22</v>
      </c>
      <c r="C35" s="50"/>
      <c r="K35" s="25"/>
    </row>
    <row r="36" spans="2:29" ht="18.75">
      <c r="B36" s="50" t="s">
        <v>23</v>
      </c>
      <c r="C36" s="50"/>
      <c r="K36" s="25"/>
    </row>
    <row r="37" spans="2:29" ht="18.75">
      <c r="B37" s="50" t="s">
        <v>34</v>
      </c>
      <c r="C37" s="50"/>
      <c r="K37" s="25"/>
    </row>
  </sheetData>
  <mergeCells count="9">
    <mergeCell ref="B37:C37"/>
    <mergeCell ref="B35:C35"/>
    <mergeCell ref="B36:C36"/>
    <mergeCell ref="A1:AC1"/>
    <mergeCell ref="B7:AC7"/>
    <mergeCell ref="A2:AC2"/>
    <mergeCell ref="B3:AC3"/>
    <mergeCell ref="B4:AC4"/>
    <mergeCell ref="B6:AC6"/>
  </mergeCells>
  <phoneticPr fontId="8" type="noConversion"/>
  <pageMargins left="0.9055118110236221" right="0.31496062992125984" top="0.35433070866141736" bottom="0.35433070866141736" header="0" footer="0"/>
  <pageSetup paperSize="9" scale="70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V29"/>
  <sheetViews>
    <sheetView workbookViewId="0">
      <selection activeCell="Q29" sqref="Q29"/>
    </sheetView>
  </sheetViews>
  <sheetFormatPr defaultRowHeight="15"/>
  <sheetData>
    <row r="1" spans="1:22">
      <c r="A1" s="39">
        <v>912</v>
      </c>
      <c r="B1" s="39">
        <v>920</v>
      </c>
      <c r="C1" s="39">
        <v>915</v>
      </c>
      <c r="D1" s="39">
        <v>925</v>
      </c>
      <c r="E1" s="39">
        <v>903</v>
      </c>
      <c r="F1" s="39">
        <v>919</v>
      </c>
      <c r="G1" s="39">
        <v>923</v>
      </c>
      <c r="H1" s="39">
        <v>909</v>
      </c>
      <c r="I1" s="39">
        <v>910</v>
      </c>
      <c r="J1" s="39">
        <v>914</v>
      </c>
      <c r="K1" s="39">
        <v>917</v>
      </c>
      <c r="L1" s="39">
        <v>927</v>
      </c>
      <c r="M1" s="39">
        <v>908</v>
      </c>
      <c r="N1" s="39">
        <v>906</v>
      </c>
      <c r="O1" s="39">
        <v>907</v>
      </c>
      <c r="P1" s="39">
        <v>926</v>
      </c>
      <c r="Q1" s="39">
        <v>911</v>
      </c>
      <c r="R1" s="39">
        <v>918</v>
      </c>
      <c r="S1" s="39">
        <v>900</v>
      </c>
      <c r="T1" s="39">
        <v>902</v>
      </c>
      <c r="U1" s="39">
        <v>922</v>
      </c>
      <c r="V1" s="39">
        <v>901</v>
      </c>
    </row>
    <row r="2" spans="1:22">
      <c r="A2">
        <v>40610.400000000001</v>
      </c>
      <c r="B2">
        <v>16939.400000000001</v>
      </c>
      <c r="C2">
        <v>900</v>
      </c>
      <c r="D2">
        <v>3196.2</v>
      </c>
      <c r="E2">
        <v>3175.1</v>
      </c>
      <c r="F2">
        <v>4200.3</v>
      </c>
      <c r="G2">
        <v>782.6</v>
      </c>
      <c r="H2">
        <v>943.6</v>
      </c>
      <c r="I2">
        <v>14208.8</v>
      </c>
      <c r="J2">
        <v>44248.7</v>
      </c>
      <c r="K2">
        <v>3034.3</v>
      </c>
      <c r="L2">
        <v>814.1</v>
      </c>
      <c r="M2">
        <v>20308.3</v>
      </c>
      <c r="N2">
        <v>515.20000000000005</v>
      </c>
      <c r="O2">
        <v>1742.1</v>
      </c>
      <c r="P2">
        <v>140.4</v>
      </c>
      <c r="Q2">
        <v>10393.4</v>
      </c>
      <c r="R2">
        <v>1166.3</v>
      </c>
      <c r="S2">
        <v>132.69999999999999</v>
      </c>
      <c r="T2">
        <v>5067.7</v>
      </c>
      <c r="U2">
        <v>1420.5</v>
      </c>
      <c r="V2">
        <v>1412.2</v>
      </c>
    </row>
    <row r="3" spans="1:22">
      <c r="A3">
        <v>972.9</v>
      </c>
      <c r="G3">
        <v>1903</v>
      </c>
      <c r="H3">
        <v>338</v>
      </c>
      <c r="K3">
        <v>556.5</v>
      </c>
      <c r="N3">
        <v>10674.3</v>
      </c>
      <c r="P3">
        <v>982</v>
      </c>
      <c r="Q3">
        <v>214301.6</v>
      </c>
      <c r="R3">
        <v>2049.9</v>
      </c>
      <c r="S3">
        <v>153</v>
      </c>
      <c r="T3">
        <v>364.6</v>
      </c>
      <c r="U3">
        <v>1067.8</v>
      </c>
    </row>
    <row r="4" spans="1:22">
      <c r="A4">
        <v>716</v>
      </c>
      <c r="G4">
        <v>45055.9</v>
      </c>
      <c r="P4">
        <v>17709.599999999999</v>
      </c>
      <c r="Q4">
        <v>1147.5</v>
      </c>
      <c r="R4">
        <v>34499.699999999997</v>
      </c>
      <c r="S4">
        <v>9317.5</v>
      </c>
      <c r="U4">
        <v>1871</v>
      </c>
    </row>
    <row r="5" spans="1:22">
      <c r="A5">
        <v>1593</v>
      </c>
      <c r="G5">
        <v>901.1</v>
      </c>
      <c r="P5">
        <v>1402.4</v>
      </c>
      <c r="Q5">
        <v>26158.6</v>
      </c>
      <c r="R5">
        <v>1355.2</v>
      </c>
      <c r="U5">
        <v>13499</v>
      </c>
    </row>
    <row r="6" spans="1:22">
      <c r="A6">
        <v>318</v>
      </c>
      <c r="P6">
        <v>5357</v>
      </c>
      <c r="Q6">
        <v>133</v>
      </c>
    </row>
    <row r="7" spans="1:22">
      <c r="A7">
        <v>1006.7</v>
      </c>
      <c r="P7">
        <v>1388.6</v>
      </c>
      <c r="Q7">
        <v>1719.6</v>
      </c>
    </row>
    <row r="8" spans="1:22">
      <c r="A8">
        <v>171.1</v>
      </c>
      <c r="P8">
        <v>4439.8</v>
      </c>
      <c r="Q8">
        <v>334.7</v>
      </c>
    </row>
    <row r="9" spans="1:22">
      <c r="A9">
        <v>597.5</v>
      </c>
      <c r="P9">
        <v>44060.6</v>
      </c>
      <c r="Q9">
        <v>1339.7</v>
      </c>
    </row>
    <row r="10" spans="1:22">
      <c r="P10">
        <v>108.3</v>
      </c>
      <c r="Q10">
        <v>142.5</v>
      </c>
    </row>
    <row r="11" spans="1:22">
      <c r="P11">
        <v>431.3</v>
      </c>
      <c r="Q11">
        <v>6.7</v>
      </c>
    </row>
    <row r="12" spans="1:22">
      <c r="P12">
        <v>142.5</v>
      </c>
      <c r="Q12">
        <v>3483.2</v>
      </c>
    </row>
    <row r="13" spans="1:22">
      <c r="P13">
        <v>1004.8</v>
      </c>
      <c r="Q13">
        <v>116483.9</v>
      </c>
    </row>
    <row r="14" spans="1:22">
      <c r="P14">
        <v>56481.1</v>
      </c>
      <c r="Q14">
        <v>6086</v>
      </c>
    </row>
    <row r="15" spans="1:22">
      <c r="P15">
        <v>240</v>
      </c>
      <c r="Q15">
        <v>1058</v>
      </c>
    </row>
    <row r="16" spans="1:22">
      <c r="P16">
        <v>187.2</v>
      </c>
      <c r="Q16">
        <v>2665.8</v>
      </c>
    </row>
    <row r="17" spans="1:22">
      <c r="Q17">
        <v>270.10000000000002</v>
      </c>
    </row>
    <row r="18" spans="1:22">
      <c r="Q18">
        <v>882.1</v>
      </c>
    </row>
    <row r="19" spans="1:22">
      <c r="Q19">
        <v>797.6</v>
      </c>
    </row>
    <row r="20" spans="1:22">
      <c r="Q20">
        <v>310.7</v>
      </c>
    </row>
    <row r="21" spans="1:22">
      <c r="Q21">
        <v>415.1</v>
      </c>
    </row>
    <row r="22" spans="1:22">
      <c r="Q22">
        <v>9923</v>
      </c>
    </row>
    <row r="23" spans="1:22">
      <c r="Q23">
        <v>237.4</v>
      </c>
    </row>
    <row r="24" spans="1:22">
      <c r="Q24">
        <v>4254.7</v>
      </c>
    </row>
    <row r="25" spans="1:22">
      <c r="Q25">
        <v>13997.6</v>
      </c>
    </row>
    <row r="26" spans="1:22">
      <c r="Q26">
        <v>7912.6</v>
      </c>
    </row>
    <row r="29" spans="1:22">
      <c r="A29">
        <f>SUM(A2:A9)</f>
        <v>45985.599999999999</v>
      </c>
      <c r="B29">
        <f>SUM(B2:B9)</f>
        <v>16939.400000000001</v>
      </c>
      <c r="C29">
        <f t="shared" ref="C29:V29" si="0">SUM(C2:C9)</f>
        <v>900</v>
      </c>
      <c r="D29">
        <f t="shared" si="0"/>
        <v>3196.2</v>
      </c>
      <c r="E29">
        <f t="shared" si="0"/>
        <v>3175.1</v>
      </c>
      <c r="F29">
        <f t="shared" si="0"/>
        <v>4200.3</v>
      </c>
      <c r="G29">
        <f t="shared" si="0"/>
        <v>48642.6</v>
      </c>
      <c r="H29">
        <f t="shared" si="0"/>
        <v>1281.5999999999999</v>
      </c>
      <c r="I29">
        <f t="shared" si="0"/>
        <v>14208.8</v>
      </c>
      <c r="J29">
        <f t="shared" si="0"/>
        <v>44248.7</v>
      </c>
      <c r="K29">
        <f t="shared" si="0"/>
        <v>3590.8</v>
      </c>
      <c r="L29">
        <f t="shared" si="0"/>
        <v>814.1</v>
      </c>
      <c r="M29">
        <f t="shared" si="0"/>
        <v>20308.3</v>
      </c>
      <c r="N29">
        <f t="shared" si="0"/>
        <v>11189.5</v>
      </c>
      <c r="O29">
        <f t="shared" si="0"/>
        <v>1742.1</v>
      </c>
      <c r="P29">
        <f>SUM(P2:P17)</f>
        <v>134075.6</v>
      </c>
      <c r="Q29">
        <f>SUM(Q2:Q26)</f>
        <v>424455.09999999992</v>
      </c>
      <c r="R29">
        <f t="shared" si="0"/>
        <v>39071.099999999991</v>
      </c>
      <c r="S29">
        <f t="shared" si="0"/>
        <v>9603.2000000000007</v>
      </c>
      <c r="T29">
        <f t="shared" si="0"/>
        <v>5432.3</v>
      </c>
      <c r="U29">
        <f t="shared" si="0"/>
        <v>17858.3</v>
      </c>
      <c r="V29">
        <f t="shared" si="0"/>
        <v>1412.2</v>
      </c>
    </row>
  </sheetData>
  <phoneticPr fontId="8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Лист2</vt:lpstr>
      <vt:lpstr>Лист3</vt:lpstr>
    </vt:vector>
  </TitlesOfParts>
  <Company>2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UltraSonic</dc:creator>
  <cp:lastModifiedBy>Жанна М. Рязанцева</cp:lastModifiedBy>
  <cp:lastPrinted>2013-03-28T10:34:05Z</cp:lastPrinted>
  <dcterms:created xsi:type="dcterms:W3CDTF">2010-08-24T07:17:27Z</dcterms:created>
  <dcterms:modified xsi:type="dcterms:W3CDTF">2023-10-10T05:44:05Z</dcterms:modified>
</cp:coreProperties>
</file>